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648"/>
  </bookViews>
  <sheets>
    <sheet name="2018" sheetId="8" r:id="rId1"/>
  </sheets>
  <definedNames>
    <definedName name="_xlnm.Print_Area" localSheetId="0">'2018'!$A$1:$H$60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8" l="1"/>
  <c r="C38" i="8"/>
  <c r="E44" i="8" l="1"/>
  <c r="E45" i="8"/>
  <c r="M31" i="8" l="1"/>
  <c r="D55" i="8"/>
  <c r="F44" i="8"/>
  <c r="F38" i="8" l="1"/>
  <c r="F39" i="8" l="1"/>
  <c r="D56" i="8" l="1"/>
  <c r="F32" i="8"/>
  <c r="E33" i="8" l="1"/>
  <c r="E32" i="8"/>
  <c r="F33" i="8"/>
  <c r="D52" i="8" l="1"/>
  <c r="G52" i="8" s="1"/>
  <c r="C51" i="8"/>
  <c r="D51" i="8" s="1"/>
  <c r="E31" i="8"/>
  <c r="D40" i="8"/>
  <c r="E39" i="8"/>
  <c r="C40" i="8"/>
  <c r="E38" i="8"/>
  <c r="D34" i="8"/>
  <c r="C34" i="8"/>
  <c r="L31" i="8"/>
  <c r="K31" i="8"/>
  <c r="K32" i="8" s="1"/>
  <c r="F31" i="8"/>
  <c r="E30" i="8"/>
  <c r="F30" i="8"/>
  <c r="E29" i="8"/>
  <c r="F29" i="8"/>
  <c r="F28" i="8"/>
  <c r="E28" i="8"/>
  <c r="A34" i="8"/>
  <c r="E7" i="8"/>
  <c r="E51" i="8" l="1"/>
  <c r="G51" i="8"/>
  <c r="G53" i="8" s="1"/>
  <c r="L32" i="8"/>
  <c r="N31" i="8"/>
  <c r="F52" i="8"/>
  <c r="E52" i="8"/>
  <c r="F51" i="8"/>
  <c r="E40" i="8"/>
  <c r="A40" i="8"/>
  <c r="F34" i="8"/>
  <c r="E34" i="8"/>
  <c r="M32" i="8"/>
  <c r="F40" i="8"/>
  <c r="F53" i="8" l="1"/>
  <c r="E53" i="8"/>
  <c r="A56" i="8" l="1"/>
</calcChain>
</file>

<file path=xl/comments1.xml><?xml version="1.0" encoding="utf-8"?>
<comments xmlns="http://schemas.openxmlformats.org/spreadsheetml/2006/main">
  <authors>
    <author>Автор</author>
  </authors>
  <commentLis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инд отопл</t>
        </r>
      </text>
    </comment>
  </commentList>
</comments>
</file>

<file path=xl/sharedStrings.xml><?xml version="1.0" encoding="utf-8"?>
<sst xmlns="http://schemas.openxmlformats.org/spreadsheetml/2006/main" count="95" uniqueCount="87">
  <si>
    <t>Итого</t>
  </si>
  <si>
    <t>Сиреневый бульвар 2</t>
  </si>
  <si>
    <t>Общая информация</t>
  </si>
  <si>
    <t>год постройки</t>
  </si>
  <si>
    <t>этажность</t>
  </si>
  <si>
    <t>кол- во квартир</t>
  </si>
  <si>
    <t>площадь жилых помещений</t>
  </si>
  <si>
    <t>площадь нежилых помещений</t>
  </si>
  <si>
    <t>площадь всех помещений общего пользования</t>
  </si>
  <si>
    <t>уровень благоустройства</t>
  </si>
  <si>
    <t>дом со всеми видами благоустройства, с лифтами без мусоропроводов</t>
  </si>
  <si>
    <t>серия и тип постройки</t>
  </si>
  <si>
    <t>22П-04-АР</t>
  </si>
  <si>
    <t>кадастровый номер</t>
  </si>
  <si>
    <t>-</t>
  </si>
  <si>
    <t>конструктивные и технические параметры</t>
  </si>
  <si>
    <t>кирпичный 2-х подъездный дом</t>
  </si>
  <si>
    <t>системы инжинерно- технического обеспечения</t>
  </si>
  <si>
    <t>дом с индивидуальным отоплением. Водоснабжение и водоотведение центральное.</t>
  </si>
  <si>
    <t>Использование общего имущества</t>
  </si>
  <si>
    <t>информация об использовании общего имущества в многоквартирном доме</t>
  </si>
  <si>
    <t>ОТЧЕТ УПРАВЛЯЮЩЕЙ ОРГАНИЗАЦИИ</t>
  </si>
  <si>
    <t>ООО "Управляющая компания "Правград"</t>
  </si>
  <si>
    <t>1. Общие сведения о многоквартирном доме</t>
  </si>
  <si>
    <t>2. Отчет по затратам на содержание, ремонт общего имущества в многоквартирном доме и коммунальные услуги за отчетный период</t>
  </si>
  <si>
    <t>Перечислено поставщикам услуги</t>
  </si>
  <si>
    <t>Виды услуг</t>
  </si>
  <si>
    <t>Содержание общего имущества</t>
  </si>
  <si>
    <t>Содержание лифтов</t>
  </si>
  <si>
    <t>Сбор и вывоз твердых бытовых отходов от контейнеров( с учетом КГО)</t>
  </si>
  <si>
    <t>Текущий ремонт общего имущества</t>
  </si>
  <si>
    <t>Дополнительная услуга (уборка лестничных клеток)</t>
  </si>
  <si>
    <t>Итого (в том числе по нежилым помещениям)</t>
  </si>
  <si>
    <t>Коммунальные услуги:</t>
  </si>
  <si>
    <t>Коммунальные услуги, в том числе:</t>
  </si>
  <si>
    <t>Водоснабжение и водоотведение</t>
  </si>
  <si>
    <t>Электроэнергия (в том числе освещение мест общего пользования)</t>
  </si>
  <si>
    <t>3. Отчет о фактически выполненных работах по ремонту общего имущества в многоквартирном доме на основании принятого решения собственниками помещений</t>
  </si>
  <si>
    <t>№ п/п</t>
  </si>
  <si>
    <t>Виды услуг работ</t>
  </si>
  <si>
    <t>стоимость работ, руб</t>
  </si>
  <si>
    <t>Текущий ремонт</t>
  </si>
  <si>
    <t>Общая площадь площадь жилых помещений</t>
  </si>
  <si>
    <t>мтс</t>
  </si>
  <si>
    <t>макснет</t>
  </si>
  <si>
    <t>вымпелком</t>
  </si>
  <si>
    <t>всего</t>
  </si>
  <si>
    <t>оборудование  МАКСНЕТ+РОСТЕЛЕКОМ+Вымпелком</t>
  </si>
  <si>
    <t>Тарифы</t>
  </si>
  <si>
    <t>120руб. с кв.</t>
  </si>
  <si>
    <t>Провайдеры:</t>
  </si>
  <si>
    <t>нет</t>
  </si>
  <si>
    <t>Ростелеком</t>
  </si>
  <si>
    <t>в мес</t>
  </si>
  <si>
    <t>S помещения</t>
  </si>
  <si>
    <t>итого</t>
  </si>
  <si>
    <t>сбор по тек.рем.</t>
  </si>
  <si>
    <t>Всего 2016год</t>
  </si>
  <si>
    <t>Нежилые помещения</t>
  </si>
  <si>
    <r>
      <t xml:space="preserve">Адрес многоквартирного дома </t>
    </r>
    <r>
      <rPr>
        <u/>
        <sz val="11"/>
        <color theme="1"/>
        <rFont val="Times New Roman"/>
        <family val="1"/>
        <charset val="204"/>
      </rPr>
      <t>г.Калуга, ул. Сиреневый Бульвар д.2</t>
    </r>
  </si>
  <si>
    <r>
      <t xml:space="preserve">Число квартир </t>
    </r>
    <r>
      <rPr>
        <u/>
        <sz val="11"/>
        <color theme="1"/>
        <rFont val="Times New Roman"/>
        <family val="1"/>
        <charset val="204"/>
      </rPr>
      <t>105</t>
    </r>
  </si>
  <si>
    <t>ремонт общего имущества</t>
  </si>
  <si>
    <t xml:space="preserve"> решения собственниками помещения</t>
  </si>
  <si>
    <t>Всего 2017год</t>
  </si>
  <si>
    <t>Итого остаток на январь 2018 руб.</t>
  </si>
  <si>
    <t>№ Договора</t>
  </si>
  <si>
    <t xml:space="preserve">№38 </t>
  </si>
  <si>
    <t>№1/НП</t>
  </si>
  <si>
    <t>ПЕРЕД СОБСТВЕННИКАМИ ПОМЕЩЕНИЙ О ВЫПОЛНЕНИИ ДОГОВОРА УПРАВЛЕНИЯ № 01-30/12-09 от 01.10.2009г. ЗА 2018 год</t>
  </si>
  <si>
    <t xml:space="preserve">Сумма задолженности начселения на 01.01.2018г., руб </t>
  </si>
  <si>
    <t>Начислено в 2018, руб</t>
  </si>
  <si>
    <t>Поступило средств в 2018г., руб</t>
  </si>
  <si>
    <t>Задолженность собственников и нанимателей на 01.01.2019г., руб</t>
  </si>
  <si>
    <t>Акт внепланового осмотра</t>
  </si>
  <si>
    <t>Решение совета</t>
  </si>
  <si>
    <t>Акт аварийности</t>
  </si>
  <si>
    <t>Итого остаток на январь 2019 руб.</t>
  </si>
  <si>
    <t>Всего 2018год</t>
  </si>
  <si>
    <t>Работы по ст. "Содержание" выполняются ежемесячно по подрядным договорам, актам аварийности и актам выполненных работ с подрядными организациями: в т.ч. обслуживание газопроводов ОАО «Калугаоблгаз», обслуживание газоходов, вентканалов в ООО «ЖилСпецРСУ», квитанции за ЖКУ расчетный центр ООО «ЕИРЦ №1», содержание ОИ эл/эн ПАО "Калужская Сбытовая Компания", т.д., или собствеными силами специалистов управляющей компании.ТБО - Спецавтохозяйство", обслуживание и текущий ремонт лифтов: договор на тех.обслуживание с ОАО «Калугалифтремстрой», договор по периодическому тех. освидетельствованию с ОАО «Калугалифт», страхование лифтов-КФ АО "Альфастрахование". С технической документацией Вы можете ознакомиться в офисе УК по адресу: ул. Генерала Попова д. 10 корп. 2 оф. 95</t>
  </si>
  <si>
    <t>В целях контроля отчет предоставлен__________________/________________ "___"____________  _______года</t>
  </si>
  <si>
    <t>ВНИМАНИЕ: Общий долг жителей Вашего дома за жилищно-коммунальные услуги равен 172140,15 руб., в т.ч. по кв. 73,95,97</t>
  </si>
  <si>
    <t>0,46час-06.12.2018,25.12.2018, 4час-05.01.2019,31.01.2019</t>
  </si>
  <si>
    <t>3час-02.02.2018, 3час--3час</t>
  </si>
  <si>
    <t>Остаток по тек. ремонту, на январь 2018 руб.</t>
  </si>
  <si>
    <t>Итого остаток по тек. ремонту, на январь 2019 руб.</t>
  </si>
  <si>
    <t>Резиновое покрытие</t>
  </si>
  <si>
    <t>Замена контакторов на лифте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</si>
</sst>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7">
    <xf numFmtId="0" fontId="0" fillId="0" borderId="0" xfId="0"/>
    <xf numFmtId="0" fontId="4" fillId="0" borderId="0" xfId="2" applyFont="1" applyAlignment="1">
      <alignment wrapText="1"/>
    </xf>
    <xf numFmtId="0" fontId="5" fillId="0" borderId="0" xfId="2" applyFont="1" applyAlignment="1">
      <alignment horizontal="center" wrapText="1"/>
    </xf>
    <xf numFmtId="0" fontId="6" fillId="0" borderId="0" xfId="2" applyFont="1" applyAlignment="1">
      <alignment wrapText="1"/>
    </xf>
    <xf numFmtId="0" fontId="6" fillId="0" borderId="1" xfId="2" applyFont="1" applyBorder="1" applyAlignment="1">
      <alignment horizontal="right" vertical="center" wrapText="1"/>
    </xf>
    <xf numFmtId="0" fontId="6" fillId="0" borderId="1" xfId="2" applyFont="1" applyBorder="1" applyAlignment="1">
      <alignment wrapText="1"/>
    </xf>
    <xf numFmtId="0" fontId="4" fillId="0" borderId="0" xfId="2" applyFont="1" applyAlignment="1">
      <alignment horizontal="right" vertical="center" wrapText="1"/>
    </xf>
    <xf numFmtId="0" fontId="10" fillId="0" borderId="0" xfId="2" applyFont="1" applyAlignment="1">
      <alignment wrapText="1"/>
    </xf>
    <xf numFmtId="2" fontId="14" fillId="0" borderId="1" xfId="2" applyNumberFormat="1" applyFont="1" applyBorder="1" applyAlignment="1">
      <alignment vertical="center" wrapText="1"/>
    </xf>
    <xf numFmtId="0" fontId="14" fillId="0" borderId="1" xfId="2" applyFont="1" applyBorder="1" applyAlignment="1">
      <alignment horizontal="center" vertical="center" wrapText="1"/>
    </xf>
    <xf numFmtId="2" fontId="4" fillId="0" borderId="0" xfId="2" applyNumberFormat="1" applyFont="1" applyAlignment="1">
      <alignment horizontal="right" vertical="center" wrapText="1"/>
    </xf>
    <xf numFmtId="0" fontId="17" fillId="3" borderId="0" xfId="2" applyFont="1" applyFill="1"/>
    <xf numFmtId="0" fontId="19" fillId="0" borderId="0" xfId="2" applyFont="1"/>
    <xf numFmtId="0" fontId="17" fillId="0" borderId="0" xfId="2" applyFont="1" applyBorder="1" applyAlignment="1">
      <alignment horizontal="center" vertical="center" wrapText="1"/>
    </xf>
    <xf numFmtId="0" fontId="19" fillId="0" borderId="0" xfId="2" applyFont="1" applyAlignment="1"/>
    <xf numFmtId="0" fontId="21" fillId="0" borderId="0" xfId="2" applyFont="1" applyAlignment="1"/>
    <xf numFmtId="0" fontId="23" fillId="2" borderId="0" xfId="2" applyFont="1" applyFill="1" applyAlignment="1"/>
    <xf numFmtId="0" fontId="24" fillId="0" borderId="1" xfId="2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0" fontId="19" fillId="0" borderId="1" xfId="2" applyFont="1" applyBorder="1" applyAlignment="1">
      <alignment vertical="center" wrapText="1"/>
    </xf>
    <xf numFmtId="0" fontId="19" fillId="0" borderId="1" xfId="2" applyFont="1" applyBorder="1" applyAlignment="1">
      <alignment horizontal="center" vertical="center"/>
    </xf>
    <xf numFmtId="0" fontId="19" fillId="0" borderId="0" xfId="2" applyFont="1" applyAlignment="1">
      <alignment vertical="center" wrapText="1"/>
    </xf>
    <xf numFmtId="2" fontId="19" fillId="0" borderId="1" xfId="2" applyNumberFormat="1" applyFont="1" applyBorder="1"/>
    <xf numFmtId="2" fontId="25" fillId="0" borderId="1" xfId="0" applyNumberFormat="1" applyFont="1" applyBorder="1"/>
    <xf numFmtId="2" fontId="19" fillId="0" borderId="1" xfId="2" applyNumberFormat="1" applyFont="1" applyFill="1" applyBorder="1"/>
    <xf numFmtId="2" fontId="19" fillId="2" borderId="1" xfId="2" applyNumberFormat="1" applyFont="1" applyFill="1" applyBorder="1"/>
    <xf numFmtId="2" fontId="19" fillId="0" borderId="1" xfId="2" applyNumberFormat="1" applyFont="1" applyBorder="1" applyAlignment="1">
      <alignment horizontal="right"/>
    </xf>
    <xf numFmtId="2" fontId="17" fillId="0" borderId="1" xfId="2" applyNumberFormat="1" applyFont="1" applyBorder="1"/>
    <xf numFmtId="0" fontId="17" fillId="0" borderId="1" xfId="2" applyFont="1" applyBorder="1" applyAlignment="1">
      <alignment wrapText="1"/>
    </xf>
    <xf numFmtId="0" fontId="17" fillId="0" borderId="0" xfId="2" applyFont="1" applyBorder="1"/>
    <xf numFmtId="2" fontId="17" fillId="0" borderId="0" xfId="2" applyNumberFormat="1" applyFont="1" applyBorder="1"/>
    <xf numFmtId="0" fontId="19" fillId="0" borderId="0" xfId="2" applyFont="1" applyAlignment="1">
      <alignment wrapText="1"/>
    </xf>
    <xf numFmtId="4" fontId="17" fillId="0" borderId="1" xfId="2" applyNumberFormat="1" applyFont="1" applyBorder="1" applyAlignment="1">
      <alignment horizontal="center" vertical="center" wrapText="1"/>
    </xf>
    <xf numFmtId="0" fontId="27" fillId="0" borderId="0" xfId="2" applyFont="1"/>
    <xf numFmtId="0" fontId="19" fillId="2" borderId="0" xfId="2" applyFont="1" applyFill="1" applyAlignment="1">
      <alignment wrapText="1"/>
    </xf>
    <xf numFmtId="0" fontId="19" fillId="2" borderId="1" xfId="2" applyFont="1" applyFill="1" applyBorder="1" applyAlignment="1">
      <alignment wrapText="1"/>
    </xf>
    <xf numFmtId="0" fontId="25" fillId="2" borderId="1" xfId="2" applyFont="1" applyFill="1" applyBorder="1" applyAlignment="1">
      <alignment wrapText="1"/>
    </xf>
    <xf numFmtId="0" fontId="25" fillId="0" borderId="0" xfId="2" applyFont="1" applyAlignment="1">
      <alignment wrapText="1"/>
    </xf>
    <xf numFmtId="0" fontId="26" fillId="0" borderId="0" xfId="2" applyFont="1" applyAlignment="1">
      <alignment wrapText="1"/>
    </xf>
    <xf numFmtId="4" fontId="26" fillId="0" borderId="1" xfId="2" applyNumberFormat="1" applyFont="1" applyBorder="1" applyAlignment="1">
      <alignment vertical="center" wrapText="1"/>
    </xf>
    <xf numFmtId="4" fontId="19" fillId="0" borderId="0" xfId="2" applyNumberFormat="1" applyFont="1" applyAlignment="1">
      <alignment vertical="center" wrapText="1"/>
    </xf>
    <xf numFmtId="4" fontId="19" fillId="0" borderId="0" xfId="2" applyNumberFormat="1" applyFont="1" applyAlignment="1">
      <alignment wrapText="1"/>
    </xf>
    <xf numFmtId="0" fontId="9" fillId="0" borderId="1" xfId="2" applyFont="1" applyBorder="1" applyAlignment="1">
      <alignment wrapText="1"/>
    </xf>
    <xf numFmtId="0" fontId="16" fillId="0" borderId="1" xfId="2" applyFont="1" applyBorder="1" applyAlignment="1">
      <alignment wrapText="1"/>
    </xf>
    <xf numFmtId="0" fontId="14" fillId="3" borderId="1" xfId="2" applyNumberFormat="1" applyFont="1" applyFill="1" applyBorder="1" applyAlignment="1">
      <alignment horizontal="center" vertical="center" wrapText="1"/>
    </xf>
    <xf numFmtId="2" fontId="14" fillId="3" borderId="1" xfId="2" applyNumberFormat="1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wrapText="1"/>
    </xf>
    <xf numFmtId="0" fontId="24" fillId="0" borderId="0" xfId="2" applyFont="1" applyAlignment="1">
      <alignment wrapText="1"/>
    </xf>
    <xf numFmtId="0" fontId="24" fillId="3" borderId="1" xfId="2" applyFont="1" applyFill="1" applyBorder="1" applyAlignment="1">
      <alignment horizontal="center" vertical="center" wrapText="1"/>
    </xf>
    <xf numFmtId="4" fontId="24" fillId="3" borderId="1" xfId="1" applyNumberFormat="1" applyFont="1" applyFill="1" applyBorder="1" applyAlignment="1">
      <alignment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19" fillId="3" borderId="0" xfId="2" applyFont="1" applyFill="1" applyAlignment="1">
      <alignment wrapText="1"/>
    </xf>
    <xf numFmtId="0" fontId="14" fillId="0" borderId="0" xfId="2" applyFont="1" applyAlignment="1">
      <alignment horizontal="right" vertical="center" wrapText="1"/>
    </xf>
    <xf numFmtId="0" fontId="14" fillId="0" borderId="0" xfId="2" applyFont="1" applyAlignment="1">
      <alignment wrapText="1"/>
    </xf>
    <xf numFmtId="0" fontId="19" fillId="0" borderId="0" xfId="2" applyFont="1" applyAlignment="1">
      <alignment wrapText="1"/>
    </xf>
    <xf numFmtId="0" fontId="14" fillId="3" borderId="1" xfId="0" applyFont="1" applyFill="1" applyBorder="1" applyAlignment="1">
      <alignment horizontal="right" vertical="center" wrapText="1"/>
    </xf>
    <xf numFmtId="4" fontId="14" fillId="3" borderId="1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 wrapText="1"/>
    </xf>
    <xf numFmtId="4" fontId="14" fillId="3" borderId="1" xfId="0" applyNumberFormat="1" applyFont="1" applyFill="1" applyBorder="1" applyAlignment="1">
      <alignment horizontal="right" vertical="center"/>
    </xf>
    <xf numFmtId="0" fontId="28" fillId="3" borderId="1" xfId="0" applyFont="1" applyFill="1" applyBorder="1" applyAlignment="1">
      <alignment horizontal="right" vertical="center" wrapText="1"/>
    </xf>
    <xf numFmtId="2" fontId="14" fillId="3" borderId="1" xfId="0" applyNumberFormat="1" applyFont="1" applyFill="1" applyBorder="1" applyAlignment="1">
      <alignment horizontal="right" vertical="center"/>
    </xf>
    <xf numFmtId="16" fontId="8" fillId="3" borderId="1" xfId="0" applyNumberFormat="1" applyFont="1" applyFill="1" applyBorder="1" applyAlignment="1">
      <alignment horizontal="right" vertical="center" wrapText="1"/>
    </xf>
    <xf numFmtId="4" fontId="26" fillId="0" borderId="1" xfId="2" applyNumberFormat="1" applyFont="1" applyBorder="1" applyAlignment="1">
      <alignment horizontal="right" vertical="center"/>
    </xf>
    <xf numFmtId="2" fontId="19" fillId="0" borderId="1" xfId="2" applyNumberFormat="1" applyFont="1" applyBorder="1" applyAlignment="1">
      <alignment vertical="center"/>
    </xf>
    <xf numFmtId="2" fontId="25" fillId="0" borderId="1" xfId="0" applyNumberFormat="1" applyFont="1" applyBorder="1" applyAlignment="1">
      <alignment vertical="center"/>
    </xf>
    <xf numFmtId="2" fontId="19" fillId="0" borderId="1" xfId="2" applyNumberFormat="1" applyFont="1" applyFill="1" applyBorder="1" applyAlignment="1">
      <alignment vertical="center"/>
    </xf>
    <xf numFmtId="0" fontId="16" fillId="0" borderId="1" xfId="2" applyFont="1" applyBorder="1" applyAlignment="1">
      <alignment vertical="center" wrapText="1"/>
    </xf>
    <xf numFmtId="0" fontId="19" fillId="2" borderId="1" xfId="2" applyFont="1" applyFill="1" applyBorder="1" applyAlignment="1">
      <alignment vertical="center" wrapText="1"/>
    </xf>
    <xf numFmtId="0" fontId="25" fillId="2" borderId="1" xfId="2" applyFont="1" applyFill="1" applyBorder="1" applyAlignment="1">
      <alignment vertical="center" wrapText="1"/>
    </xf>
    <xf numFmtId="0" fontId="19" fillId="0" borderId="0" xfId="2" applyFont="1" applyAlignment="1">
      <alignment wrapText="1"/>
    </xf>
    <xf numFmtId="0" fontId="24" fillId="3" borderId="1" xfId="0" applyFont="1" applyFill="1" applyBorder="1" applyAlignment="1">
      <alignment horizontal="right" vertical="center" wrapText="1"/>
    </xf>
    <xf numFmtId="0" fontId="6" fillId="0" borderId="1" xfId="2" applyFont="1" applyBorder="1" applyAlignment="1">
      <alignment horizontal="right" wrapText="1"/>
    </xf>
    <xf numFmtId="0" fontId="3" fillId="0" borderId="0" xfId="2" applyFont="1" applyAlignment="1">
      <alignment horizontal="center" wrapText="1"/>
    </xf>
    <xf numFmtId="0" fontId="5" fillId="0" borderId="5" xfId="2" applyFont="1" applyBorder="1" applyAlignment="1">
      <alignment horizontal="center" vertical="top" wrapText="1"/>
    </xf>
    <xf numFmtId="0" fontId="6" fillId="0" borderId="2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2" xfId="2" applyFont="1" applyBorder="1" applyAlignment="1">
      <alignment horizontal="center" wrapText="1"/>
    </xf>
    <xf numFmtId="0" fontId="6" fillId="0" borderId="4" xfId="2" applyFont="1" applyBorder="1" applyAlignment="1">
      <alignment horizont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top" wrapText="1"/>
    </xf>
    <xf numFmtId="0" fontId="6" fillId="0" borderId="4" xfId="2" applyFont="1" applyBorder="1" applyAlignment="1">
      <alignment horizontal="left" vertical="top" wrapText="1"/>
    </xf>
    <xf numFmtId="0" fontId="6" fillId="0" borderId="0" xfId="2" applyFont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0" fontId="20" fillId="0" borderId="0" xfId="2" applyFont="1" applyAlignment="1"/>
    <xf numFmtId="0" fontId="18" fillId="0" borderId="5" xfId="2" applyFont="1" applyBorder="1" applyAlignment="1">
      <alignment horizontal="left" vertical="center" wrapText="1"/>
    </xf>
    <xf numFmtId="0" fontId="19" fillId="0" borderId="5" xfId="2" applyFont="1" applyBorder="1" applyAlignment="1">
      <alignment wrapText="1"/>
    </xf>
    <xf numFmtId="0" fontId="17" fillId="0" borderId="0" xfId="2" applyFont="1" applyAlignment="1"/>
    <xf numFmtId="0" fontId="19" fillId="0" borderId="0" xfId="2" applyFont="1" applyAlignment="1"/>
    <xf numFmtId="0" fontId="18" fillId="0" borderId="0" xfId="2" applyFont="1" applyBorder="1" applyAlignment="1">
      <alignment horizontal="left" vertical="center" wrapText="1"/>
    </xf>
    <xf numFmtId="0" fontId="19" fillId="0" borderId="0" xfId="2" applyFont="1" applyAlignment="1">
      <alignment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wrapText="1"/>
    </xf>
    <xf numFmtId="0" fontId="7" fillId="0" borderId="1" xfId="2" applyFont="1" applyBorder="1" applyAlignment="1">
      <alignment horizontal="right" wrapText="1"/>
    </xf>
    <xf numFmtId="0" fontId="14" fillId="0" borderId="1" xfId="0" applyFont="1" applyFill="1" applyBorder="1" applyAlignment="1">
      <alignment horizontal="center" vertical="center" wrapText="1"/>
    </xf>
    <xf numFmtId="165" fontId="14" fillId="4" borderId="1" xfId="0" applyNumberFormat="1" applyFont="1" applyFill="1" applyBorder="1" applyAlignment="1">
      <alignment horizontal="center" vertical="center" wrapText="1"/>
    </xf>
    <xf numFmtId="0" fontId="14" fillId="0" borderId="1" xfId="2" applyFont="1" applyBorder="1" applyAlignment="1">
      <alignment horizontal="right" vertical="center" wrapText="1"/>
    </xf>
    <xf numFmtId="0" fontId="14" fillId="0" borderId="1" xfId="2" applyFont="1" applyBorder="1" applyAlignment="1">
      <alignment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right" vertical="center"/>
    </xf>
    <xf numFmtId="1" fontId="15" fillId="0" borderId="1" xfId="2" applyNumberFormat="1" applyFont="1" applyBorder="1" applyAlignment="1">
      <alignment horizontal="right" vertical="center" wrapText="1"/>
    </xf>
    <xf numFmtId="2" fontId="15" fillId="0" borderId="1" xfId="2" applyNumberFormat="1" applyFont="1" applyBorder="1" applyAlignment="1">
      <alignment vertical="center" wrapText="1"/>
    </xf>
    <xf numFmtId="0" fontId="14" fillId="3" borderId="1" xfId="2" applyFont="1" applyFill="1" applyBorder="1" applyAlignment="1">
      <alignment horizontal="right" vertical="center" wrapText="1"/>
    </xf>
    <xf numFmtId="4" fontId="14" fillId="3" borderId="1" xfId="1" applyNumberFormat="1" applyFont="1" applyFill="1" applyBorder="1" applyAlignment="1">
      <alignment vertical="center" wrapText="1"/>
    </xf>
    <xf numFmtId="0" fontId="14" fillId="3" borderId="1" xfId="2" applyFont="1" applyFill="1" applyBorder="1" applyAlignment="1">
      <alignment vertical="center" wrapText="1"/>
    </xf>
    <xf numFmtId="0" fontId="15" fillId="0" borderId="0" xfId="2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24" fillId="0" borderId="1" xfId="2" applyFont="1" applyBorder="1" applyAlignment="1">
      <alignment horizontal="right" vertical="center" wrapText="1"/>
    </xf>
    <xf numFmtId="0" fontId="24" fillId="0" borderId="1" xfId="2" applyFont="1" applyBorder="1" applyAlignment="1">
      <alignment wrapText="1"/>
    </xf>
    <xf numFmtId="0" fontId="14" fillId="0" borderId="0" xfId="2" applyFont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62"/>
  <sheetViews>
    <sheetView tabSelected="1" topLeftCell="A48" zoomScaleNormal="100" workbookViewId="0">
      <selection activeCell="D34" sqref="D34"/>
    </sheetView>
  </sheetViews>
  <sheetFormatPr defaultColWidth="9.109375" defaultRowHeight="13.8" x14ac:dyDescent="0.3"/>
  <cols>
    <col min="1" max="1" width="17.5546875" style="6" customWidth="1"/>
    <col min="2" max="2" width="12.109375" style="6" customWidth="1"/>
    <col min="3" max="3" width="14.88671875" style="6" customWidth="1"/>
    <col min="4" max="4" width="20.6640625" style="1" customWidth="1"/>
    <col min="5" max="5" width="15.109375" style="1" customWidth="1"/>
    <col min="6" max="6" width="15.33203125" style="1" customWidth="1"/>
    <col min="7" max="7" width="19" style="1" customWidth="1"/>
    <col min="8" max="8" width="8.44140625" style="1" customWidth="1"/>
    <col min="9" max="9" width="9.44140625" style="1" hidden="1" customWidth="1"/>
    <col min="10" max="16384" width="9.109375" style="1"/>
  </cols>
  <sheetData>
    <row r="1" spans="1:7" ht="21" x14ac:dyDescent="0.4">
      <c r="A1" s="73" t="s">
        <v>1</v>
      </c>
      <c r="B1" s="73"/>
      <c r="C1" s="73"/>
      <c r="D1" s="73"/>
      <c r="E1" s="73"/>
      <c r="F1" s="73"/>
    </row>
    <row r="2" spans="1:7" x14ac:dyDescent="0.3">
      <c r="A2" s="2"/>
      <c r="B2" s="2"/>
      <c r="C2" s="2"/>
      <c r="D2" s="2"/>
      <c r="E2" s="2"/>
      <c r="F2" s="2"/>
      <c r="G2" s="3"/>
    </row>
    <row r="3" spans="1:7" ht="24" customHeight="1" x14ac:dyDescent="0.3">
      <c r="A3" s="74" t="s">
        <v>2</v>
      </c>
      <c r="B3" s="74"/>
      <c r="C3" s="74"/>
      <c r="D3" s="74"/>
      <c r="E3" s="74"/>
      <c r="F3" s="74"/>
      <c r="G3" s="3"/>
    </row>
    <row r="4" spans="1:7" x14ac:dyDescent="0.3">
      <c r="A4" s="4">
        <v>1</v>
      </c>
      <c r="B4" s="4"/>
      <c r="C4" s="4"/>
      <c r="D4" s="5" t="s">
        <v>3</v>
      </c>
      <c r="E4" s="72">
        <v>2007</v>
      </c>
      <c r="F4" s="72"/>
      <c r="G4" s="3"/>
    </row>
    <row r="5" spans="1:7" x14ac:dyDescent="0.3">
      <c r="A5" s="4">
        <v>2</v>
      </c>
      <c r="B5" s="4"/>
      <c r="C5" s="4"/>
      <c r="D5" s="5" t="s">
        <v>4</v>
      </c>
      <c r="E5" s="72">
        <v>9</v>
      </c>
      <c r="F5" s="72"/>
      <c r="G5" s="3"/>
    </row>
    <row r="6" spans="1:7" x14ac:dyDescent="0.3">
      <c r="A6" s="4">
        <v>3</v>
      </c>
      <c r="B6" s="4"/>
      <c r="C6" s="4"/>
      <c r="D6" s="5" t="s">
        <v>5</v>
      </c>
      <c r="E6" s="72">
        <v>105</v>
      </c>
      <c r="F6" s="72"/>
      <c r="G6" s="3"/>
    </row>
    <row r="7" spans="1:7" x14ac:dyDescent="0.3">
      <c r="A7" s="4">
        <v>4</v>
      </c>
      <c r="B7" s="4"/>
      <c r="C7" s="4"/>
      <c r="D7" s="5" t="s">
        <v>6</v>
      </c>
      <c r="E7" s="100">
        <f>E23</f>
        <v>6009.1</v>
      </c>
      <c r="F7" s="100"/>
      <c r="G7" s="3"/>
    </row>
    <row r="8" spans="1:7" x14ac:dyDescent="0.3">
      <c r="A8" s="4">
        <v>5</v>
      </c>
      <c r="B8" s="4"/>
      <c r="C8" s="4"/>
      <c r="D8" s="5" t="s">
        <v>7</v>
      </c>
      <c r="E8" s="72">
        <v>134.9</v>
      </c>
      <c r="F8" s="72"/>
      <c r="G8" s="3"/>
    </row>
    <row r="9" spans="1:7" ht="21.6" x14ac:dyDescent="0.3">
      <c r="A9" s="4">
        <v>6</v>
      </c>
      <c r="B9" s="4"/>
      <c r="C9" s="4"/>
      <c r="D9" s="5" t="s">
        <v>8</v>
      </c>
      <c r="E9" s="72">
        <v>680</v>
      </c>
      <c r="F9" s="72"/>
      <c r="G9" s="3"/>
    </row>
    <row r="10" spans="1:7" ht="30" customHeight="1" x14ac:dyDescent="0.3">
      <c r="A10" s="4">
        <v>7</v>
      </c>
      <c r="B10" s="4"/>
      <c r="C10" s="4"/>
      <c r="D10" s="5" t="s">
        <v>9</v>
      </c>
      <c r="E10" s="75" t="s">
        <v>10</v>
      </c>
      <c r="F10" s="76"/>
      <c r="G10" s="3"/>
    </row>
    <row r="11" spans="1:7" x14ac:dyDescent="0.3">
      <c r="A11" s="4">
        <v>8</v>
      </c>
      <c r="B11" s="4"/>
      <c r="C11" s="4"/>
      <c r="D11" s="5" t="s">
        <v>11</v>
      </c>
      <c r="E11" s="77" t="s">
        <v>12</v>
      </c>
      <c r="F11" s="78"/>
      <c r="G11" s="3"/>
    </row>
    <row r="12" spans="1:7" x14ac:dyDescent="0.3">
      <c r="A12" s="4">
        <v>9</v>
      </c>
      <c r="B12" s="4"/>
      <c r="C12" s="4"/>
      <c r="D12" s="5" t="s">
        <v>13</v>
      </c>
      <c r="E12" s="79" t="s">
        <v>14</v>
      </c>
      <c r="F12" s="79"/>
      <c r="G12" s="3"/>
    </row>
    <row r="13" spans="1:7" ht="30.75" customHeight="1" x14ac:dyDescent="0.3">
      <c r="A13" s="4">
        <v>11</v>
      </c>
      <c r="B13" s="4"/>
      <c r="C13" s="4"/>
      <c r="D13" s="5" t="s">
        <v>15</v>
      </c>
      <c r="E13" s="80" t="s">
        <v>16</v>
      </c>
      <c r="F13" s="81"/>
      <c r="G13" s="3"/>
    </row>
    <row r="14" spans="1:7" ht="44.25" customHeight="1" x14ac:dyDescent="0.3">
      <c r="A14" s="4">
        <v>12</v>
      </c>
      <c r="B14" s="4"/>
      <c r="C14" s="4"/>
      <c r="D14" s="5" t="s">
        <v>17</v>
      </c>
      <c r="E14" s="82" t="s">
        <v>18</v>
      </c>
      <c r="F14" s="83"/>
      <c r="G14" s="3"/>
    </row>
    <row r="15" spans="1:7" ht="22.5" customHeight="1" x14ac:dyDescent="0.3">
      <c r="A15" s="74" t="s">
        <v>19</v>
      </c>
      <c r="B15" s="74"/>
      <c r="C15" s="74"/>
      <c r="D15" s="74"/>
      <c r="E15" s="74"/>
      <c r="F15" s="74"/>
      <c r="G15" s="3"/>
    </row>
    <row r="16" spans="1:7" ht="31.8" x14ac:dyDescent="0.3">
      <c r="A16" s="4">
        <v>1</v>
      </c>
      <c r="B16" s="4"/>
      <c r="C16" s="4"/>
      <c r="D16" s="5" t="s">
        <v>20</v>
      </c>
      <c r="E16" s="85" t="s">
        <v>47</v>
      </c>
      <c r="F16" s="85"/>
      <c r="G16" s="3"/>
    </row>
    <row r="17" spans="1:14" ht="21.75" customHeight="1" x14ac:dyDescent="0.3">
      <c r="A17" s="84"/>
      <c r="B17" s="84"/>
      <c r="C17" s="84"/>
      <c r="D17" s="84"/>
      <c r="E17" s="84"/>
      <c r="F17" s="84"/>
      <c r="G17" s="3"/>
    </row>
    <row r="18" spans="1:14" s="32" customFormat="1" x14ac:dyDescent="0.25">
      <c r="A18" s="11"/>
      <c r="B18" s="11"/>
      <c r="C18" s="87" t="s">
        <v>21</v>
      </c>
      <c r="D18" s="87"/>
      <c r="E18" s="87"/>
      <c r="F18" s="87"/>
      <c r="G18" s="87"/>
    </row>
    <row r="19" spans="1:14" s="32" customFormat="1" x14ac:dyDescent="0.25">
      <c r="A19" s="11"/>
      <c r="B19" s="11"/>
      <c r="C19" s="88" t="s">
        <v>22</v>
      </c>
      <c r="D19" s="89"/>
      <c r="E19" s="89"/>
      <c r="F19" s="89"/>
      <c r="G19" s="89"/>
    </row>
    <row r="20" spans="1:14" s="12" customFormat="1" ht="37.5" customHeight="1" x14ac:dyDescent="0.25">
      <c r="C20" s="90" t="s">
        <v>68</v>
      </c>
      <c r="D20" s="91"/>
      <c r="E20" s="91"/>
      <c r="F20" s="91"/>
      <c r="G20" s="91"/>
    </row>
    <row r="21" spans="1:14" s="12" customFormat="1" x14ac:dyDescent="0.25">
      <c r="A21" s="15" t="s">
        <v>23</v>
      </c>
      <c r="C21" s="13"/>
      <c r="D21" s="14"/>
      <c r="F21" s="14"/>
      <c r="G21" s="14"/>
      <c r="H21" s="34"/>
    </row>
    <row r="22" spans="1:14" s="12" customFormat="1" x14ac:dyDescent="0.25">
      <c r="A22" s="12" t="s">
        <v>59</v>
      </c>
      <c r="C22" s="13"/>
      <c r="D22" s="14"/>
      <c r="E22" s="15"/>
      <c r="F22" s="14"/>
      <c r="G22" s="14"/>
    </row>
    <row r="23" spans="1:14" s="12" customFormat="1" x14ac:dyDescent="0.25">
      <c r="A23" s="12" t="s">
        <v>42</v>
      </c>
      <c r="C23" s="13"/>
      <c r="D23" s="14"/>
      <c r="E23" s="16">
        <v>6009.1</v>
      </c>
      <c r="F23" s="14"/>
      <c r="G23" s="14"/>
    </row>
    <row r="24" spans="1:14" s="32" customFormat="1" x14ac:dyDescent="0.25">
      <c r="A24" s="12" t="s">
        <v>60</v>
      </c>
      <c r="B24" s="12"/>
      <c r="C24" s="13"/>
      <c r="D24" s="14"/>
      <c r="E24" s="15"/>
      <c r="F24" s="14"/>
      <c r="G24" s="14"/>
    </row>
    <row r="25" spans="1:14" s="32" customFormat="1" ht="5.25" customHeight="1" x14ac:dyDescent="0.25">
      <c r="A25" s="12"/>
      <c r="B25" s="12"/>
      <c r="C25" s="13"/>
      <c r="D25" s="14"/>
      <c r="E25" s="15"/>
      <c r="F25" s="14"/>
      <c r="G25" s="14"/>
    </row>
    <row r="26" spans="1:14" s="32" customFormat="1" ht="24" customHeight="1" x14ac:dyDescent="0.25">
      <c r="A26" s="92" t="s">
        <v>24</v>
      </c>
      <c r="B26" s="92"/>
      <c r="C26" s="93"/>
      <c r="D26" s="93"/>
      <c r="E26" s="93"/>
      <c r="F26" s="93"/>
      <c r="G26" s="93"/>
    </row>
    <row r="27" spans="1:14" s="22" customFormat="1" ht="60.75" customHeight="1" x14ac:dyDescent="0.3">
      <c r="A27" s="17" t="s">
        <v>69</v>
      </c>
      <c r="B27" s="18" t="s">
        <v>48</v>
      </c>
      <c r="C27" s="19" t="s">
        <v>70</v>
      </c>
      <c r="D27" s="19" t="s">
        <v>71</v>
      </c>
      <c r="E27" s="17" t="s">
        <v>25</v>
      </c>
      <c r="F27" s="20" t="s">
        <v>72</v>
      </c>
      <c r="G27" s="21" t="s">
        <v>26</v>
      </c>
    </row>
    <row r="28" spans="1:14" s="32" customFormat="1" ht="22.2" customHeight="1" x14ac:dyDescent="0.25">
      <c r="A28" s="23">
        <v>82589.470000000205</v>
      </c>
      <c r="B28" s="24">
        <v>7.12</v>
      </c>
      <c r="C28" s="25">
        <v>553035</v>
      </c>
      <c r="D28" s="25">
        <v>525584.07999999996</v>
      </c>
      <c r="E28" s="25">
        <f>C28</f>
        <v>553035</v>
      </c>
      <c r="F28" s="23">
        <f t="shared" ref="F28:F29" si="0">A28+C28-D28</f>
        <v>110040.39000000025</v>
      </c>
      <c r="G28" s="44" t="s">
        <v>27</v>
      </c>
    </row>
    <row r="29" spans="1:14" s="32" customFormat="1" ht="15.6" customHeight="1" x14ac:dyDescent="0.25">
      <c r="A29" s="23">
        <v>52289.22000000003</v>
      </c>
      <c r="B29" s="24">
        <v>3.15</v>
      </c>
      <c r="C29" s="25">
        <v>234584.3</v>
      </c>
      <c r="D29" s="25">
        <v>223612.57</v>
      </c>
      <c r="E29" s="25">
        <f t="shared" ref="E29:E30" si="1">C29</f>
        <v>234584.3</v>
      </c>
      <c r="F29" s="23">
        <f t="shared" si="0"/>
        <v>63260.950000000012</v>
      </c>
      <c r="G29" s="44" t="s">
        <v>28</v>
      </c>
      <c r="H29" s="70"/>
      <c r="J29" s="35">
        <v>2018</v>
      </c>
      <c r="K29" s="35"/>
      <c r="L29" s="35"/>
      <c r="M29" s="35"/>
      <c r="N29" s="35"/>
    </row>
    <row r="30" spans="1:14" s="22" customFormat="1" ht="51.6" customHeight="1" x14ac:dyDescent="0.25">
      <c r="A30" s="64">
        <v>34401.590000000055</v>
      </c>
      <c r="B30" s="65">
        <v>4.5999999999999996</v>
      </c>
      <c r="C30" s="66">
        <v>314998.8</v>
      </c>
      <c r="D30" s="66">
        <v>299650.62</v>
      </c>
      <c r="E30" s="66">
        <f t="shared" si="1"/>
        <v>314998.8</v>
      </c>
      <c r="F30" s="64">
        <f>A30+C30-D30</f>
        <v>49749.770000000019</v>
      </c>
      <c r="G30" s="67" t="s">
        <v>29</v>
      </c>
      <c r="H30" s="70"/>
      <c r="J30" s="68" t="s">
        <v>43</v>
      </c>
      <c r="K30" s="68" t="s">
        <v>44</v>
      </c>
      <c r="L30" s="69" t="s">
        <v>45</v>
      </c>
      <c r="M30" s="68" t="s">
        <v>52</v>
      </c>
      <c r="N30" s="68" t="s">
        <v>46</v>
      </c>
    </row>
    <row r="31" spans="1:14" s="32" customFormat="1" ht="28.95" customHeight="1" x14ac:dyDescent="0.25">
      <c r="A31" s="23">
        <v>8875.4500000000262</v>
      </c>
      <c r="B31" s="24">
        <v>1.48</v>
      </c>
      <c r="C31" s="25">
        <v>101346.96</v>
      </c>
      <c r="D31" s="25">
        <v>94834.96</v>
      </c>
      <c r="E31" s="26">
        <f>E44</f>
        <v>20359.560000000001</v>
      </c>
      <c r="F31" s="23">
        <f>A31+C31-D31</f>
        <v>15387.450000000026</v>
      </c>
      <c r="G31" s="44" t="s">
        <v>30</v>
      </c>
      <c r="H31" s="70"/>
      <c r="J31" s="36" t="s">
        <v>51</v>
      </c>
      <c r="K31" s="36">
        <f>300*12</f>
        <v>3600</v>
      </c>
      <c r="L31" s="37">
        <f>200*12</f>
        <v>2400</v>
      </c>
      <c r="M31" s="36">
        <f>250*12</f>
        <v>3000</v>
      </c>
      <c r="N31" s="36">
        <f>M31+L31+K31</f>
        <v>9000</v>
      </c>
    </row>
    <row r="32" spans="1:14" s="32" customFormat="1" ht="27" customHeight="1" x14ac:dyDescent="0.25">
      <c r="A32" s="23">
        <v>34703.269999999997</v>
      </c>
      <c r="B32" s="23"/>
      <c r="C32" s="25"/>
      <c r="D32" s="25">
        <v>18.45</v>
      </c>
      <c r="E32" s="25">
        <f>C32</f>
        <v>0</v>
      </c>
      <c r="F32" s="23">
        <f>A32+C32-D32</f>
        <v>34684.82</v>
      </c>
      <c r="G32" s="44" t="s">
        <v>61</v>
      </c>
      <c r="H32" s="70"/>
      <c r="J32" s="32" t="s">
        <v>53</v>
      </c>
      <c r="K32" s="32">
        <f>K31/12</f>
        <v>300</v>
      </c>
      <c r="L32" s="38">
        <f>L31/12</f>
        <v>200</v>
      </c>
      <c r="M32" s="32">
        <f>M31/12</f>
        <v>250</v>
      </c>
    </row>
    <row r="33" spans="1:14" s="32" customFormat="1" ht="37.200000000000003" customHeight="1" x14ac:dyDescent="0.25">
      <c r="A33" s="23">
        <v>10626.219999999972</v>
      </c>
      <c r="B33" s="27" t="s">
        <v>49</v>
      </c>
      <c r="C33" s="25">
        <v>151200</v>
      </c>
      <c r="D33" s="25">
        <v>144780.97</v>
      </c>
      <c r="E33" s="25">
        <f>C33</f>
        <v>151200</v>
      </c>
      <c r="F33" s="23">
        <f>A33+C33-D33</f>
        <v>17045.249999999971</v>
      </c>
      <c r="G33" s="44" t="s">
        <v>31</v>
      </c>
      <c r="H33" s="70"/>
    </row>
    <row r="34" spans="1:14" s="32" customFormat="1" ht="24.75" customHeight="1" x14ac:dyDescent="0.25">
      <c r="A34" s="28">
        <f>A28+A33+A29+A30+A31+A32</f>
        <v>223485.22000000029</v>
      </c>
      <c r="B34" s="28"/>
      <c r="C34" s="28">
        <f>C28+C29+C30+C31+C32+C33</f>
        <v>1355165.06</v>
      </c>
      <c r="D34" s="28">
        <f>D28+D29+D30+D31+D32+D33</f>
        <v>1288481.6499999999</v>
      </c>
      <c r="E34" s="28">
        <f>E28+E29+E30+E31+E32</f>
        <v>1122977.6600000001</v>
      </c>
      <c r="F34" s="28">
        <f>F28+F29+F30+F31+F32</f>
        <v>273123.3800000003</v>
      </c>
      <c r="G34" s="29" t="s">
        <v>32</v>
      </c>
      <c r="N34" s="39"/>
    </row>
    <row r="35" spans="1:14" s="32" customFormat="1" ht="1.5" customHeight="1" x14ac:dyDescent="0.25">
      <c r="A35" s="30"/>
      <c r="B35" s="30"/>
      <c r="C35" s="30"/>
      <c r="D35" s="31"/>
      <c r="E35" s="30"/>
      <c r="F35" s="31"/>
      <c r="G35" s="30"/>
    </row>
    <row r="36" spans="1:14" s="32" customFormat="1" x14ac:dyDescent="0.25">
      <c r="A36" s="94" t="s">
        <v>33</v>
      </c>
      <c r="B36" s="94"/>
      <c r="C36" s="95"/>
      <c r="D36" s="95"/>
      <c r="E36" s="95"/>
      <c r="F36" s="95"/>
      <c r="G36" s="12"/>
    </row>
    <row r="37" spans="1:14" s="22" customFormat="1" ht="61.95" customHeight="1" x14ac:dyDescent="0.3">
      <c r="A37" s="17" t="s">
        <v>69</v>
      </c>
      <c r="B37" s="17"/>
      <c r="C37" s="19" t="s">
        <v>70</v>
      </c>
      <c r="D37" s="19" t="s">
        <v>71</v>
      </c>
      <c r="E37" s="17" t="s">
        <v>25</v>
      </c>
      <c r="F37" s="20" t="s">
        <v>72</v>
      </c>
      <c r="G37" s="19" t="s">
        <v>34</v>
      </c>
    </row>
    <row r="38" spans="1:14" s="32" customFormat="1" ht="33.75" customHeight="1" x14ac:dyDescent="0.25">
      <c r="A38" s="23">
        <v>22068.669999999984</v>
      </c>
      <c r="B38" s="23"/>
      <c r="C38" s="23">
        <f>381761.56-87.25</f>
        <v>381674.31</v>
      </c>
      <c r="D38" s="23">
        <f>380713.01+5643.87</f>
        <v>386356.88</v>
      </c>
      <c r="E38" s="23">
        <f>D38</f>
        <v>386356.88</v>
      </c>
      <c r="F38" s="23">
        <f>A38+C38-D38</f>
        <v>17386.099999999977</v>
      </c>
      <c r="G38" s="44" t="s">
        <v>35</v>
      </c>
    </row>
    <row r="39" spans="1:14" s="32" customFormat="1" ht="36" customHeight="1" x14ac:dyDescent="0.25">
      <c r="A39" s="23">
        <v>8104.59</v>
      </c>
      <c r="B39" s="23"/>
      <c r="C39" s="23">
        <v>97272.78</v>
      </c>
      <c r="D39" s="23">
        <v>93193.78</v>
      </c>
      <c r="E39" s="23">
        <f t="shared" ref="E39" si="2">D39</f>
        <v>93193.78</v>
      </c>
      <c r="F39" s="23">
        <f>A39+C39-D39</f>
        <v>12183.589999999997</v>
      </c>
      <c r="G39" s="43" t="s">
        <v>36</v>
      </c>
    </row>
    <row r="40" spans="1:14" s="32" customFormat="1" x14ac:dyDescent="0.25">
      <c r="A40" s="28">
        <f>SUM(A38:A39)</f>
        <v>30173.259999999984</v>
      </c>
      <c r="B40" s="28"/>
      <c r="C40" s="28">
        <f t="shared" ref="C40:F40" si="3">SUM(C38:C39)</f>
        <v>478947.08999999997</v>
      </c>
      <c r="D40" s="28">
        <f t="shared" si="3"/>
        <v>479550.66000000003</v>
      </c>
      <c r="E40" s="28">
        <f t="shared" si="3"/>
        <v>479550.66000000003</v>
      </c>
      <c r="F40" s="28">
        <f t="shared" si="3"/>
        <v>29569.689999999973</v>
      </c>
      <c r="G40" s="29" t="s">
        <v>0</v>
      </c>
    </row>
    <row r="41" spans="1:14" s="32" customFormat="1" x14ac:dyDescent="0.25">
      <c r="A41" s="96" t="s">
        <v>37</v>
      </c>
      <c r="B41" s="96"/>
      <c r="C41" s="97"/>
      <c r="D41" s="97"/>
      <c r="E41" s="97"/>
      <c r="F41" s="97"/>
      <c r="G41" s="97"/>
    </row>
    <row r="42" spans="1:14" s="32" customFormat="1" x14ac:dyDescent="0.25">
      <c r="A42" s="97"/>
      <c r="B42" s="97"/>
      <c r="C42" s="97"/>
      <c r="D42" s="97"/>
      <c r="E42" s="97"/>
      <c r="F42" s="97"/>
      <c r="G42" s="97"/>
    </row>
    <row r="43" spans="1:14" s="52" customFormat="1" ht="69.599999999999994" customHeight="1" x14ac:dyDescent="0.25">
      <c r="A43" s="49" t="s">
        <v>38</v>
      </c>
      <c r="B43" s="50" t="s">
        <v>83</v>
      </c>
      <c r="C43" s="51" t="s">
        <v>62</v>
      </c>
      <c r="D43" s="51" t="s">
        <v>39</v>
      </c>
      <c r="E43" s="51" t="s">
        <v>40</v>
      </c>
      <c r="F43" s="50" t="s">
        <v>84</v>
      </c>
    </row>
    <row r="44" spans="1:14" s="42" customFormat="1" x14ac:dyDescent="0.25">
      <c r="A44" s="33"/>
      <c r="B44" s="40">
        <v>112719.43999999994</v>
      </c>
      <c r="C44" s="33"/>
      <c r="D44" s="33" t="s">
        <v>41</v>
      </c>
      <c r="E44" s="63">
        <f>E45+E46+E47+E48</f>
        <v>20359.560000000001</v>
      </c>
      <c r="F44" s="40">
        <f>B44+D31-E44</f>
        <v>187194.83999999997</v>
      </c>
      <c r="G44" s="41"/>
      <c r="H44" s="41"/>
      <c r="I44" s="41"/>
      <c r="J44" s="41"/>
    </row>
    <row r="45" spans="1:14" s="32" customFormat="1" ht="27.6" customHeight="1" x14ac:dyDescent="0.25">
      <c r="A45" s="45">
        <v>1</v>
      </c>
      <c r="B45" s="46"/>
      <c r="C45" s="58" t="s">
        <v>73</v>
      </c>
      <c r="D45" s="62" t="s">
        <v>82</v>
      </c>
      <c r="E45" s="57">
        <f>4200*2</f>
        <v>8400</v>
      </c>
      <c r="F45" s="47"/>
    </row>
    <row r="46" spans="1:14" s="32" customFormat="1" ht="36" customHeight="1" x14ac:dyDescent="0.25">
      <c r="A46" s="45">
        <v>3</v>
      </c>
      <c r="B46" s="45"/>
      <c r="C46" s="58" t="s">
        <v>73</v>
      </c>
      <c r="D46" s="60" t="s">
        <v>81</v>
      </c>
      <c r="E46" s="61">
        <v>6435</v>
      </c>
      <c r="F46" s="47"/>
    </row>
    <row r="47" spans="1:14" s="55" customFormat="1" ht="27.6" customHeight="1" x14ac:dyDescent="0.25">
      <c r="A47" s="45">
        <v>4</v>
      </c>
      <c r="B47" s="45"/>
      <c r="C47" s="56" t="s">
        <v>74</v>
      </c>
      <c r="D47" s="71" t="s">
        <v>85</v>
      </c>
      <c r="E47" s="59">
        <v>2200</v>
      </c>
      <c r="F47" s="47"/>
    </row>
    <row r="48" spans="1:14" s="32" customFormat="1" ht="23.4" customHeight="1" x14ac:dyDescent="0.25">
      <c r="A48" s="45">
        <v>5</v>
      </c>
      <c r="B48" s="45"/>
      <c r="C48" s="56" t="s">
        <v>75</v>
      </c>
      <c r="D48" s="71" t="s">
        <v>86</v>
      </c>
      <c r="E48" s="59">
        <v>3324.56</v>
      </c>
      <c r="F48" s="47"/>
    </row>
    <row r="49" spans="1:8" s="48" customFormat="1" ht="14.4" customHeight="1" x14ac:dyDescent="0.25">
      <c r="A49" s="86" t="s">
        <v>58</v>
      </c>
      <c r="B49" s="86"/>
      <c r="C49" s="53"/>
      <c r="D49" s="54"/>
      <c r="E49" s="54"/>
      <c r="F49" s="54"/>
      <c r="G49" s="54"/>
      <c r="H49" s="54"/>
    </row>
    <row r="50" spans="1:8" s="48" customFormat="1" ht="24" customHeight="1" x14ac:dyDescent="0.25">
      <c r="A50" s="101" t="s">
        <v>65</v>
      </c>
      <c r="B50" s="102" t="s">
        <v>54</v>
      </c>
      <c r="C50" s="9" t="s">
        <v>56</v>
      </c>
      <c r="D50" s="103" t="s">
        <v>55</v>
      </c>
      <c r="E50" s="104" t="s">
        <v>57</v>
      </c>
      <c r="F50" s="104" t="s">
        <v>63</v>
      </c>
      <c r="G50" s="9" t="s">
        <v>77</v>
      </c>
      <c r="H50" s="54"/>
    </row>
    <row r="51" spans="1:8" s="48" customFormat="1" ht="18" customHeight="1" x14ac:dyDescent="0.25">
      <c r="A51" s="105" t="s">
        <v>66</v>
      </c>
      <c r="B51" s="106">
        <v>134.9</v>
      </c>
      <c r="C51" s="104">
        <f>1.48</f>
        <v>1.48</v>
      </c>
      <c r="D51" s="8">
        <f>C51*B51</f>
        <v>199.65200000000002</v>
      </c>
      <c r="E51" s="8">
        <f>D51*12</f>
        <v>2395.8240000000001</v>
      </c>
      <c r="F51" s="8">
        <f>D51*12</f>
        <v>2395.8240000000001</v>
      </c>
      <c r="G51" s="8">
        <f>D51*12</f>
        <v>2395.8240000000001</v>
      </c>
      <c r="H51" s="54"/>
    </row>
    <row r="52" spans="1:8" s="48" customFormat="1" ht="18" customHeight="1" x14ac:dyDescent="0.25">
      <c r="A52" s="105" t="s">
        <v>67</v>
      </c>
      <c r="B52" s="106">
        <v>16.399999999999999</v>
      </c>
      <c r="C52" s="104">
        <v>1.48</v>
      </c>
      <c r="D52" s="8">
        <f>C52*B52</f>
        <v>24.271999999999998</v>
      </c>
      <c r="E52" s="8">
        <f>D52*12</f>
        <v>291.26400000000001</v>
      </c>
      <c r="F52" s="8">
        <f>D52*12</f>
        <v>291.26400000000001</v>
      </c>
      <c r="G52" s="8">
        <f>D52*12</f>
        <v>291.26400000000001</v>
      </c>
      <c r="H52" s="54"/>
    </row>
    <row r="53" spans="1:8" s="48" customFormat="1" ht="15.6" customHeight="1" x14ac:dyDescent="0.25">
      <c r="A53" s="105"/>
      <c r="B53" s="106"/>
      <c r="C53" s="104"/>
      <c r="D53" s="107" t="s">
        <v>46</v>
      </c>
      <c r="E53" s="108">
        <f>E52+E51</f>
        <v>2687.0880000000002</v>
      </c>
      <c r="F53" s="108">
        <f>F52+F51</f>
        <v>2687.0880000000002</v>
      </c>
      <c r="G53" s="108">
        <f>G52+G51</f>
        <v>2687.0880000000002</v>
      </c>
      <c r="H53" s="54"/>
    </row>
    <row r="54" spans="1:8" s="113" customFormat="1" ht="52.8" x14ac:dyDescent="0.3">
      <c r="A54" s="109" t="s">
        <v>50</v>
      </c>
      <c r="B54" s="110" t="s">
        <v>64</v>
      </c>
      <c r="C54" s="111" t="s">
        <v>71</v>
      </c>
      <c r="D54" s="110" t="s">
        <v>76</v>
      </c>
      <c r="E54" s="112"/>
      <c r="F54" s="112"/>
      <c r="G54" s="112"/>
      <c r="H54" s="112"/>
    </row>
    <row r="55" spans="1:8" s="113" customFormat="1" x14ac:dyDescent="0.3">
      <c r="A55" s="109"/>
      <c r="B55" s="110">
        <v>43250</v>
      </c>
      <c r="C55" s="111">
        <v>9000</v>
      </c>
      <c r="D55" s="110">
        <f>B55+C55</f>
        <v>52250</v>
      </c>
      <c r="E55" s="112"/>
      <c r="F55" s="112"/>
      <c r="G55" s="112"/>
      <c r="H55" s="112"/>
    </row>
    <row r="56" spans="1:8" s="48" customFormat="1" ht="15.75" customHeight="1" x14ac:dyDescent="0.25">
      <c r="A56" s="114" t="e">
        <f>#REF!</f>
        <v>#REF!</v>
      </c>
      <c r="B56" s="115">
        <v>28250</v>
      </c>
      <c r="C56" s="115">
        <v>15000</v>
      </c>
      <c r="D56" s="115">
        <f>C56+B56</f>
        <v>43250</v>
      </c>
    </row>
    <row r="57" spans="1:8" s="7" customFormat="1" ht="26.4" customHeight="1" x14ac:dyDescent="0.3">
      <c r="A57" s="116" t="s">
        <v>80</v>
      </c>
      <c r="B57" s="116"/>
      <c r="C57" s="116"/>
      <c r="D57" s="116"/>
      <c r="E57" s="116"/>
      <c r="F57" s="116"/>
    </row>
    <row r="58" spans="1:8" ht="110.4" customHeight="1" x14ac:dyDescent="0.3">
      <c r="A58" s="98" t="s">
        <v>78</v>
      </c>
      <c r="B58" s="98"/>
      <c r="C58" s="98"/>
      <c r="D58" s="98"/>
      <c r="E58" s="98"/>
      <c r="F58" s="98"/>
    </row>
    <row r="59" spans="1:8" ht="33" customHeight="1" x14ac:dyDescent="0.3">
      <c r="A59" s="99" t="s">
        <v>79</v>
      </c>
      <c r="B59" s="99"/>
      <c r="C59" s="99"/>
      <c r="D59" s="99"/>
      <c r="E59" s="99"/>
      <c r="F59" s="99"/>
    </row>
    <row r="61" spans="1:8" x14ac:dyDescent="0.3">
      <c r="C61" s="10"/>
    </row>
    <row r="62" spans="1:8" x14ac:dyDescent="0.3">
      <c r="C62" s="10"/>
      <c r="D62" s="10"/>
    </row>
  </sheetData>
  <mergeCells count="26">
    <mergeCell ref="A57:F57"/>
    <mergeCell ref="A58:F58"/>
    <mergeCell ref="A59:F59"/>
    <mergeCell ref="E7:F7"/>
    <mergeCell ref="A1:F1"/>
    <mergeCell ref="A3:F3"/>
    <mergeCell ref="E4:F4"/>
    <mergeCell ref="E5:F5"/>
    <mergeCell ref="E6:F6"/>
    <mergeCell ref="E8:F8"/>
    <mergeCell ref="E9:F9"/>
    <mergeCell ref="E10:F10"/>
    <mergeCell ref="E11:F11"/>
    <mergeCell ref="E12:F12"/>
    <mergeCell ref="E13:F13"/>
    <mergeCell ref="E14:F14"/>
    <mergeCell ref="A15:F15"/>
    <mergeCell ref="E16:F16"/>
    <mergeCell ref="A17:F17"/>
    <mergeCell ref="A49:B49"/>
    <mergeCell ref="C18:G18"/>
    <mergeCell ref="C19:G19"/>
    <mergeCell ref="C20:G20"/>
    <mergeCell ref="A26:G26"/>
    <mergeCell ref="A36:F36"/>
    <mergeCell ref="A41:G42"/>
  </mergeCells>
  <pageMargins left="0.31496062992125984" right="0.11811023622047245" top="0.74803149606299213" bottom="0.74803149606299213" header="0.31496062992125984" footer="0.31496062992125984"/>
  <pageSetup paperSize="9" scale="61" orientation="portrait" horizontalDpi="180" verticalDpi="180" r:id="rId1"/>
  <rowBreaks count="1" manualBreakCount="1">
    <brk id="17" max="16383" man="1"/>
  </rowBreaks>
  <colBreaks count="1" manualBreakCount="1">
    <brk id="8" max="6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2018</vt:lpstr>
      <vt:lpstr>'2018'!Область_печати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2019-03-26T10:05:22Z</dcterms:modified>
</cp:coreProperties>
</file>